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kp-ariel\2021\"/>
    </mc:Choice>
  </mc:AlternateContent>
  <bookViews>
    <workbookView xWindow="0" yWindow="0" windowWidth="28800" windowHeight="12300" firstSheet="1" activeTab="1"/>
  </bookViews>
  <sheets>
    <sheet name="Hoja1" sheetId="1" state="hidden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2" l="1"/>
  <c r="D41" i="2"/>
  <c r="B41" i="2"/>
  <c r="M25" i="2"/>
  <c r="M33" i="2"/>
  <c r="L35" i="2" l="1"/>
  <c r="J35" i="2"/>
  <c r="H35" i="2"/>
  <c r="F35" i="2"/>
  <c r="D35" i="2"/>
  <c r="E35" i="2"/>
  <c r="G35" i="2"/>
  <c r="I35" i="2"/>
  <c r="K35" i="2"/>
  <c r="B35" i="2"/>
  <c r="B2" i="2"/>
  <c r="B11" i="2"/>
  <c r="B4" i="2"/>
  <c r="C2" i="2"/>
  <c r="C3" i="2" s="1"/>
  <c r="B31" i="2"/>
  <c r="C29" i="2"/>
  <c r="C30" i="2" s="1"/>
  <c r="C27" i="2"/>
  <c r="C28" i="2" s="1"/>
  <c r="C23" i="2"/>
  <c r="C24" i="2" s="1"/>
  <c r="B25" i="2"/>
  <c r="C19" i="2"/>
  <c r="C20" i="2" s="1"/>
  <c r="C17" i="2"/>
  <c r="C18" i="2" s="1"/>
  <c r="C11" i="2"/>
  <c r="C12" i="2" s="1"/>
  <c r="B13" i="2"/>
  <c r="C4" i="2"/>
  <c r="C5" i="2" s="1"/>
  <c r="B6" i="2" l="1"/>
  <c r="B15" i="2" s="1"/>
  <c r="C15" i="2" s="1"/>
  <c r="C16" i="2" s="1"/>
  <c r="C13" i="2"/>
  <c r="C14" i="2" s="1"/>
  <c r="C25" i="2"/>
  <c r="C26" i="2" s="1"/>
  <c r="B40" i="2"/>
  <c r="B33" i="2"/>
  <c r="C9" i="2"/>
  <c r="C10" i="2" s="1"/>
  <c r="C21" i="2"/>
  <c r="C22" i="2" s="1"/>
  <c r="C31" i="2"/>
  <c r="C32" i="2" s="1"/>
  <c r="E9" i="2"/>
  <c r="D38" i="2"/>
  <c r="E33" i="2"/>
  <c r="E34" i="2" s="1"/>
  <c r="E31" i="2"/>
  <c r="E32" i="2" s="1"/>
  <c r="E29" i="2"/>
  <c r="E30" i="2" s="1"/>
  <c r="E27" i="2"/>
  <c r="E28" i="2" s="1"/>
  <c r="E25" i="2"/>
  <c r="E26" i="2" s="1"/>
  <c r="E23" i="2"/>
  <c r="E24" i="2" s="1"/>
  <c r="E21" i="2"/>
  <c r="E22" i="2" s="1"/>
  <c r="E19" i="2"/>
  <c r="E20" i="2" s="1"/>
  <c r="E17" i="2"/>
  <c r="E18" i="2" s="1"/>
  <c r="E13" i="2"/>
  <c r="E14" i="2" s="1"/>
  <c r="E11" i="2"/>
  <c r="E12" i="2" s="1"/>
  <c r="E10" i="2"/>
  <c r="E6" i="2"/>
  <c r="E7" i="2" s="1"/>
  <c r="E4" i="2"/>
  <c r="E5" i="2" s="1"/>
  <c r="E2" i="2"/>
  <c r="E3" i="2" s="1"/>
  <c r="G3" i="2"/>
  <c r="G2" i="2"/>
  <c r="F40" i="2"/>
  <c r="D40" i="2"/>
  <c r="D39" i="2"/>
  <c r="D25" i="2"/>
  <c r="D31" i="2"/>
  <c r="D21" i="2"/>
  <c r="D17" i="2"/>
  <c r="D15" i="2"/>
  <c r="D13" i="2"/>
  <c r="D9" i="2"/>
  <c r="D6" i="2"/>
  <c r="E36" i="2" l="1"/>
  <c r="E15" i="2"/>
  <c r="E16" i="2" s="1"/>
  <c r="C6" i="2"/>
  <c r="C7" i="2" s="1"/>
  <c r="B38" i="2"/>
  <c r="B39" i="2"/>
  <c r="C33" i="2"/>
  <c r="C34" i="2" s="1"/>
  <c r="D33" i="2"/>
  <c r="F39" i="2"/>
  <c r="G36" i="2"/>
  <c r="G34" i="2"/>
  <c r="G31" i="2"/>
  <c r="G30" i="2"/>
  <c r="G28" i="2"/>
  <c r="G26" i="2"/>
  <c r="G15" i="2"/>
  <c r="G13" i="2"/>
  <c r="G33" i="2"/>
  <c r="G32" i="2"/>
  <c r="G29" i="2"/>
  <c r="G27" i="2"/>
  <c r="I28" i="2"/>
  <c r="I29" i="2"/>
  <c r="I27" i="2"/>
  <c r="I2" i="2"/>
  <c r="K28" i="2"/>
  <c r="F15" i="2"/>
  <c r="F33" i="2"/>
  <c r="F21" i="2"/>
  <c r="F31" i="2"/>
  <c r="F25" i="2"/>
  <c r="G25" i="2"/>
  <c r="G24" i="2"/>
  <c r="G23" i="2"/>
  <c r="G22" i="2"/>
  <c r="G21" i="2"/>
  <c r="G19" i="2"/>
  <c r="G20" i="2" s="1"/>
  <c r="G18" i="2"/>
  <c r="G17" i="2"/>
  <c r="G16" i="2"/>
  <c r="G14" i="2"/>
  <c r="F13" i="2"/>
  <c r="G12" i="2"/>
  <c r="G11" i="2"/>
  <c r="G10" i="2"/>
  <c r="G9" i="2"/>
  <c r="G7" i="2"/>
  <c r="G6" i="2"/>
  <c r="G5" i="2"/>
  <c r="G4" i="2"/>
  <c r="F9" i="2"/>
  <c r="F6" i="2"/>
  <c r="J40" i="2"/>
  <c r="L40" i="2"/>
  <c r="H40" i="2"/>
  <c r="L39" i="2"/>
  <c r="J39" i="2"/>
  <c r="H39" i="2"/>
  <c r="F38" i="2"/>
  <c r="J38" i="2"/>
  <c r="L38" i="2"/>
  <c r="H38" i="2"/>
  <c r="C35" i="2" l="1"/>
  <c r="C36" i="2" s="1"/>
  <c r="L31" i="2"/>
  <c r="J31" i="2"/>
  <c r="K31" i="2" s="1"/>
  <c r="K32" i="2" s="1"/>
  <c r="H31" i="2"/>
  <c r="K29" i="2"/>
  <c r="K30" i="2" s="1"/>
  <c r="I30" i="2"/>
  <c r="K27" i="2"/>
  <c r="L25" i="2"/>
  <c r="J25" i="2"/>
  <c r="K23" i="2"/>
  <c r="K24" i="2" s="1"/>
  <c r="I23" i="2"/>
  <c r="I24" i="2" s="1"/>
  <c r="K21" i="2"/>
  <c r="K22" i="2" s="1"/>
  <c r="H21" i="2"/>
  <c r="H25" i="2" s="1"/>
  <c r="I25" i="2" s="1"/>
  <c r="I26" i="2" s="1"/>
  <c r="I20" i="2"/>
  <c r="K19" i="2"/>
  <c r="K20" i="2" s="1"/>
  <c r="I19" i="2"/>
  <c r="K17" i="2"/>
  <c r="K18" i="2" s="1"/>
  <c r="I17" i="2"/>
  <c r="I18" i="2" s="1"/>
  <c r="L11" i="2"/>
  <c r="L13" i="2" s="1"/>
  <c r="J11" i="2"/>
  <c r="J13" i="2" s="1"/>
  <c r="K9" i="2"/>
  <c r="K10" i="2" s="1"/>
  <c r="H9" i="2"/>
  <c r="I9" i="2" s="1"/>
  <c r="I10" i="2" s="1"/>
  <c r="H6" i="2"/>
  <c r="L4" i="2"/>
  <c r="J4" i="2"/>
  <c r="I4" i="2" s="1"/>
  <c r="I5" i="2" s="1"/>
  <c r="L2" i="2"/>
  <c r="J2" i="2"/>
  <c r="I3" i="2" s="1"/>
  <c r="I31" i="2" l="1"/>
  <c r="I32" i="2" s="1"/>
  <c r="K4" i="2"/>
  <c r="K5" i="2" s="1"/>
  <c r="H13" i="2"/>
  <c r="I13" i="2" s="1"/>
  <c r="I14" i="2" s="1"/>
  <c r="K25" i="2"/>
  <c r="K26" i="2" s="1"/>
  <c r="L6" i="2"/>
  <c r="L15" i="2" s="1"/>
  <c r="I21" i="2"/>
  <c r="I22" i="2" s="1"/>
  <c r="L33" i="2"/>
  <c r="H33" i="2"/>
  <c r="J33" i="2"/>
  <c r="K13" i="2"/>
  <c r="K14" i="2" s="1"/>
  <c r="K2" i="2"/>
  <c r="K3" i="2" s="1"/>
  <c r="J6" i="2"/>
  <c r="J15" i="2" s="1"/>
  <c r="K11" i="2"/>
  <c r="K12" i="2" s="1"/>
  <c r="I11" i="2"/>
  <c r="I12" i="2" s="1"/>
  <c r="I33" i="2" l="1"/>
  <c r="I34" i="2" s="1"/>
  <c r="K33" i="2"/>
  <c r="K34" i="2" s="1"/>
  <c r="H15" i="2"/>
  <c r="I15" i="2" s="1"/>
  <c r="I16" i="2" s="1"/>
  <c r="K15" i="2"/>
  <c r="K16" i="2" s="1"/>
  <c r="K36" i="2"/>
  <c r="K6" i="2"/>
  <c r="K7" i="2" s="1"/>
  <c r="I6" i="2"/>
  <c r="I7" i="2" s="1"/>
  <c r="I36" i="2" l="1"/>
</calcChain>
</file>

<file path=xl/sharedStrings.xml><?xml version="1.0" encoding="utf-8"?>
<sst xmlns="http://schemas.openxmlformats.org/spreadsheetml/2006/main" count="108" uniqueCount="36">
  <si>
    <t>VABS/VREL</t>
  </si>
  <si>
    <t>CAJA Y BANCOS E INVERSIONES</t>
  </si>
  <si>
    <t>CREDITOS/BIENES PARA CONSUMO</t>
  </si>
  <si>
    <t>TOTAL ACTIVO CORRIENTE</t>
  </si>
  <si>
    <t>BIENES DE USO/OBRAS EN CURSO</t>
  </si>
  <si>
    <t>OTROS ACTIVOS</t>
  </si>
  <si>
    <t>TOTAL  NO ACTIVO CORRIENTE</t>
  </si>
  <si>
    <t>TOTAL ACTIVO</t>
  </si>
  <si>
    <t>DEUDAS COMERCIALES</t>
  </si>
  <si>
    <t>DEUDAS FINANCIERAS</t>
  </si>
  <si>
    <t>DEUDAS SOCIALES Y FISCALES</t>
  </si>
  <si>
    <t>PROVISIONES PARA CONTIGENCIAS JUDICIALES</t>
  </si>
  <si>
    <t>TOTAL PASIVO CORRIENTE</t>
  </si>
  <si>
    <t>DEUDAS DE QUIEBRA</t>
  </si>
  <si>
    <t>TOTAL NO PASIVO CORRIENTE</t>
  </si>
  <si>
    <t>PATRIMONIO NETO</t>
  </si>
  <si>
    <t>SIN FONDOS</t>
  </si>
  <si>
    <t>SUSPENDIDA</t>
  </si>
  <si>
    <t>No</t>
  </si>
  <si>
    <t>No Registra Pago</t>
  </si>
  <si>
    <t>RESUMEN DE CHEQUES RECHAZADOS EN CUENTAS DE PERSONAS JURIDICAS</t>
  </si>
  <si>
    <t>Rechazos sin fondos</t>
  </si>
  <si>
    <t>Rechazos defectos formales</t>
  </si>
  <si>
    <t>Rechazos a la registración</t>
  </si>
  <si>
    <t>Cantidad</t>
  </si>
  <si>
    <t>Monto</t>
  </si>
  <si>
    <t>RESUMEN TOTAL DE CHEQUES RECHAZADOS EN CUENTAS DE PERSONAS JURIDICAS</t>
  </si>
  <si>
    <t>Total cheques rechazados</t>
  </si>
  <si>
    <t>Total cheques abonados</t>
  </si>
  <si>
    <t>Porcentaje de cheques abonados</t>
  </si>
  <si>
    <t>CAPITAL CORRIENTE</t>
  </si>
  <si>
    <t xml:space="preserve">TOTAL PASIVO </t>
  </si>
  <si>
    <t>ACTIVO CORRIENTE/PASIVO CORRIENTE</t>
  </si>
  <si>
    <t>DISPONIBILIDADES/PASIVO CORRIENTE</t>
  </si>
  <si>
    <t>DEUDAS DE QUIEBRA/CONT JUDICIALES</t>
  </si>
  <si>
    <t>DISPONIBILIDADES/NO PASIVO CORRIENTE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</si>
</sst>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&quot;$&quot;\ #,##0.00"/>
  </numFmts>
  <fonts count="1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color rgb="FF333333"/>
      <name val="&amp;quot"/>
    </font>
    <font>
      <sz val="10"/>
      <color rgb="FF333333"/>
      <name val="Arial"/>
      <family val="2"/>
    </font>
    <font>
      <b/>
      <sz val="10"/>
      <color rgb="FF333333"/>
      <name val="&amp;quot"/>
    </font>
    <font>
      <i/>
      <sz val="10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0"/>
      <color rgb="FF000000"/>
      <name val="Times New Roman"/>
      <family val="1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CE43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2FE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/>
      <top style="medium">
        <color rgb="FFDDDDDD"/>
      </top>
      <bottom style="thick">
        <color rgb="FFDDDDDD"/>
      </bottom>
      <diagonal/>
    </border>
    <border>
      <left/>
      <right/>
      <top style="medium">
        <color rgb="FFDDDDDD"/>
      </top>
      <bottom style="thick">
        <color rgb="FFDDDDDD"/>
      </bottom>
      <diagonal/>
    </border>
    <border>
      <left/>
      <right style="medium">
        <color rgb="FFDDDDDD"/>
      </right>
      <top style="medium">
        <color rgb="FFDDDDDD"/>
      </top>
      <bottom style="thick">
        <color rgb="FFDDDDDD"/>
      </bottom>
      <diagonal/>
    </border>
    <border>
      <left style="medium">
        <color rgb="FFDDDDDD"/>
      </left>
      <right/>
      <top style="thick">
        <color rgb="FFDDDDDD"/>
      </top>
      <bottom style="thick">
        <color rgb="FFDDDDDD"/>
      </bottom>
      <diagonal/>
    </border>
    <border>
      <left/>
      <right style="medium">
        <color rgb="FFDDDDDD"/>
      </right>
      <top style="thick">
        <color rgb="FFDDDDDD"/>
      </top>
      <bottom style="thick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thick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 style="thick">
        <color rgb="FFDDDDDD"/>
      </top>
      <bottom style="thick">
        <color rgb="FFDDDDD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14" fontId="1" fillId="2" borderId="2" xfId="0" applyNumberFormat="1" applyFont="1" applyFill="1" applyBorder="1" applyAlignment="1">
      <alignment horizontal="center" vertical="top"/>
    </xf>
    <xf numFmtId="14" fontId="1" fillId="2" borderId="3" xfId="0" applyNumberFormat="1" applyFont="1" applyFill="1" applyBorder="1" applyAlignment="1">
      <alignment horizontal="center" vertical="top"/>
    </xf>
    <xf numFmtId="164" fontId="0" fillId="0" borderId="0" xfId="0" applyNumberFormat="1" applyFill="1" applyBorder="1" applyAlignment="1">
      <alignment horizontal="left" vertical="top"/>
    </xf>
    <xf numFmtId="164" fontId="1" fillId="0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Fill="1" applyBorder="1" applyAlignment="1">
      <alignment horizontal="left" vertical="top"/>
    </xf>
    <xf numFmtId="10" fontId="1" fillId="0" borderId="0" xfId="0" applyNumberFormat="1" applyFont="1" applyFill="1" applyBorder="1" applyAlignment="1">
      <alignment horizontal="right" vertical="top"/>
    </xf>
    <xf numFmtId="164" fontId="1" fillId="3" borderId="0" xfId="0" applyNumberFormat="1" applyFont="1" applyFill="1" applyBorder="1" applyAlignment="1">
      <alignment horizontal="left" vertical="top"/>
    </xf>
    <xf numFmtId="164" fontId="1" fillId="3" borderId="0" xfId="0" applyNumberFormat="1" applyFont="1" applyFill="1" applyBorder="1" applyAlignment="1">
      <alignment horizontal="right" vertical="top"/>
    </xf>
    <xf numFmtId="10" fontId="1" fillId="4" borderId="4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14" fontId="3" fillId="0" borderId="0" xfId="0" applyNumberFormat="1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4" fontId="4" fillId="0" borderId="1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0" fontId="6" fillId="0" borderId="11" xfId="0" applyFont="1" applyFill="1" applyBorder="1" applyAlignment="1">
      <alignment horizontal="left" vertical="center" wrapText="1"/>
    </xf>
    <xf numFmtId="4" fontId="6" fillId="0" borderId="11" xfId="0" applyNumberFormat="1" applyFont="1" applyFill="1" applyBorder="1" applyAlignment="1">
      <alignment horizontal="left" vertical="center" wrapText="1"/>
    </xf>
    <xf numFmtId="10" fontId="6" fillId="0" borderId="11" xfId="0" applyNumberFormat="1" applyFont="1" applyFill="1" applyBorder="1" applyAlignment="1">
      <alignment horizontal="left" vertical="center" wrapText="1"/>
    </xf>
    <xf numFmtId="44" fontId="0" fillId="0" borderId="0" xfId="0" applyNumberFormat="1" applyFill="1" applyBorder="1" applyAlignment="1">
      <alignment horizontal="left" vertical="top"/>
    </xf>
    <xf numFmtId="44" fontId="1" fillId="0" borderId="0" xfId="0" applyNumberFormat="1" applyFont="1" applyFill="1" applyBorder="1" applyAlignment="1">
      <alignment horizontal="right" vertical="top"/>
    </xf>
    <xf numFmtId="44" fontId="1" fillId="4" borderId="4" xfId="0" applyNumberFormat="1" applyFont="1" applyFill="1" applyBorder="1" applyAlignment="1">
      <alignment horizontal="right" vertical="top"/>
    </xf>
    <xf numFmtId="164" fontId="7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164" fontId="9" fillId="3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Fill="1" applyBorder="1" applyAlignment="1">
      <alignment horizontal="left" vertical="top"/>
    </xf>
    <xf numFmtId="164" fontId="9" fillId="3" borderId="0" xfId="0" applyNumberFormat="1" applyFont="1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/>
    </xf>
    <xf numFmtId="164" fontId="0" fillId="0" borderId="15" xfId="0" applyNumberFormat="1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164" fontId="2" fillId="0" borderId="15" xfId="0" applyNumberFormat="1" applyFont="1" applyFill="1" applyBorder="1" applyAlignment="1">
      <alignment horizontal="left" vertical="top"/>
    </xf>
    <xf numFmtId="164" fontId="1" fillId="3" borderId="14" xfId="0" applyNumberFormat="1" applyFont="1" applyFill="1" applyBorder="1" applyAlignment="1">
      <alignment horizontal="left" vertical="top"/>
    </xf>
    <xf numFmtId="164" fontId="1" fillId="3" borderId="15" xfId="0" applyNumberFormat="1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left" vertical="top"/>
    </xf>
    <xf numFmtId="164" fontId="1" fillId="0" borderId="15" xfId="0" applyNumberFormat="1" applyFont="1" applyFill="1" applyBorder="1" applyAlignment="1">
      <alignment horizontal="right" vertical="top"/>
    </xf>
    <xf numFmtId="0" fontId="0" fillId="0" borderId="17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164" fontId="9" fillId="0" borderId="0" xfId="0" applyNumberFormat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164" fontId="10" fillId="0" borderId="0" xfId="0" applyNumberFormat="1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horizontal="left" vertical="top"/>
    </xf>
    <xf numFmtId="164" fontId="0" fillId="0" borderId="17" xfId="0" applyNumberForma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164" fontId="1" fillId="4" borderId="4" xfId="0" applyNumberFormat="1" applyFont="1" applyFill="1" applyBorder="1" applyAlignment="1">
      <alignment horizontal="right" vertical="top"/>
    </xf>
    <xf numFmtId="164" fontId="0" fillId="0" borderId="16" xfId="0" applyNumberForma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9"/>
  <sheetViews>
    <sheetView workbookViewId="0">
      <selection activeCell="B2" sqref="B2:I59"/>
    </sheetView>
  </sheetViews>
  <sheetFormatPr baseColWidth="10" defaultRowHeight="14.5"/>
  <sheetData>
    <row r="2" spans="2:7">
      <c r="C2">
        <v>44255</v>
      </c>
      <c r="D2" t="s">
        <v>0</v>
      </c>
      <c r="E2">
        <v>44012</v>
      </c>
      <c r="F2" t="s">
        <v>0</v>
      </c>
      <c r="G2">
        <v>43646</v>
      </c>
    </row>
    <row r="3" spans="2:7">
      <c r="B3" t="s">
        <v>1</v>
      </c>
      <c r="C3">
        <v>12733742.98</v>
      </c>
      <c r="D3">
        <v>6964422.4600000009</v>
      </c>
      <c r="E3">
        <v>5769320.5199999996</v>
      </c>
      <c r="F3">
        <v>-3072831.76</v>
      </c>
      <c r="G3">
        <v>8842152.2799999993</v>
      </c>
    </row>
    <row r="4" spans="2:7">
      <c r="D4">
        <v>1.2071477803767439</v>
      </c>
      <c r="F4">
        <v>-0.34752079162337157</v>
      </c>
    </row>
    <row r="5" spans="2:7">
      <c r="B5" t="s">
        <v>2</v>
      </c>
      <c r="C5">
        <v>74930071.010000005</v>
      </c>
      <c r="D5">
        <v>24818652.460000001</v>
      </c>
      <c r="E5">
        <v>50111418.550000004</v>
      </c>
      <c r="F5">
        <v>965040.77000000328</v>
      </c>
      <c r="G5">
        <v>49146377.780000001</v>
      </c>
    </row>
    <row r="6" spans="2:7">
      <c r="D6">
        <v>0.49526940522022</v>
      </c>
      <c r="F6">
        <v>1.9636050785267114E-2</v>
      </c>
    </row>
    <row r="7" spans="2:7">
      <c r="B7" t="s">
        <v>3</v>
      </c>
      <c r="C7">
        <v>87663813.99000001</v>
      </c>
      <c r="D7">
        <v>31783074.920000002</v>
      </c>
      <c r="E7">
        <v>55880739.070000008</v>
      </c>
      <c r="F7">
        <v>-2107790.9899999946</v>
      </c>
      <c r="G7">
        <v>57988530.060000002</v>
      </c>
    </row>
    <row r="8" spans="2:7">
      <c r="D8">
        <v>0.56876618758005981</v>
      </c>
      <c r="F8">
        <v>-3.6348412139764363E-2</v>
      </c>
    </row>
    <row r="10" spans="2:7">
      <c r="B10" t="s">
        <v>4</v>
      </c>
      <c r="C10">
        <v>1323819634.9099998</v>
      </c>
      <c r="D10">
        <v>26862765.109999895</v>
      </c>
      <c r="E10">
        <v>1296956869.8</v>
      </c>
      <c r="F10">
        <v>-10520872.549999952</v>
      </c>
      <c r="G10">
        <v>1307477742.3499999</v>
      </c>
    </row>
    <row r="11" spans="2:7">
      <c r="D11">
        <v>2.071214990683717E-2</v>
      </c>
      <c r="F11">
        <v>-8.0466934229337043E-3</v>
      </c>
    </row>
    <row r="12" spans="2:7">
      <c r="B12" t="s">
        <v>5</v>
      </c>
      <c r="C12">
        <v>67780317.909999996</v>
      </c>
      <c r="D12">
        <v>3455666.4299999923</v>
      </c>
      <c r="E12">
        <v>64324651.480000004</v>
      </c>
      <c r="F12">
        <v>11583270.210000001</v>
      </c>
      <c r="G12">
        <v>52741381.270000003</v>
      </c>
    </row>
    <row r="13" spans="2:7">
      <c r="D13">
        <v>5.3722272107054284E-2</v>
      </c>
      <c r="F13">
        <v>0.21962394482430286</v>
      </c>
    </row>
    <row r="14" spans="2:7">
      <c r="B14" t="s">
        <v>6</v>
      </c>
      <c r="C14">
        <v>1391599952.8199999</v>
      </c>
      <c r="D14">
        <v>30318431.539999962</v>
      </c>
      <c r="E14">
        <v>1361281521.28</v>
      </c>
      <c r="F14">
        <v>1062397.6600000858</v>
      </c>
      <c r="G14">
        <v>1360219123.6199999</v>
      </c>
    </row>
    <row r="15" spans="2:7">
      <c r="D15">
        <v>2.2271977593210722E-2</v>
      </c>
      <c r="F15">
        <v>7.8104890715893543E-4</v>
      </c>
    </row>
    <row r="16" spans="2:7">
      <c r="B16" t="s">
        <v>7</v>
      </c>
      <c r="C16">
        <v>1479263766.8099999</v>
      </c>
      <c r="D16">
        <v>62101506.460000038</v>
      </c>
      <c r="E16">
        <v>1417162260.3499999</v>
      </c>
      <c r="F16">
        <v>-1045393.3299999237</v>
      </c>
      <c r="G16">
        <v>1418207653.6799998</v>
      </c>
    </row>
    <row r="17" spans="2:7">
      <c r="D17">
        <v>4.3821027554503664E-2</v>
      </c>
      <c r="F17">
        <v>-7.3712289401859569E-4</v>
      </c>
    </row>
    <row r="18" spans="2:7">
      <c r="B18" t="s">
        <v>8</v>
      </c>
      <c r="C18">
        <v>-107876458.48</v>
      </c>
      <c r="D18">
        <v>-41845120.360000007</v>
      </c>
      <c r="E18">
        <v>-66031338.119999997</v>
      </c>
      <c r="F18">
        <v>-10756737.439999998</v>
      </c>
      <c r="G18">
        <v>-55274600.68</v>
      </c>
    </row>
    <row r="19" spans="2:7">
      <c r="D19">
        <v>0.63371607408521813</v>
      </c>
      <c r="F19">
        <v>0.19460543011922846</v>
      </c>
    </row>
    <row r="20" spans="2:7">
      <c r="B20" t="s">
        <v>9</v>
      </c>
      <c r="C20">
        <v>-43211737.859999999</v>
      </c>
      <c r="D20">
        <v>18346848.660000004</v>
      </c>
      <c r="E20">
        <v>-61558586.520000003</v>
      </c>
      <c r="F20">
        <v>22308438.749999993</v>
      </c>
      <c r="G20">
        <v>-83867025.269999996</v>
      </c>
    </row>
    <row r="21" spans="2:7">
      <c r="D21">
        <v>-0.29803882280564103</v>
      </c>
      <c r="F21">
        <v>-0.26599773484490008</v>
      </c>
    </row>
    <row r="22" spans="2:7">
      <c r="B22" t="s">
        <v>10</v>
      </c>
      <c r="C22">
        <v>-52564583.43</v>
      </c>
      <c r="D22">
        <v>-1869207.5099999979</v>
      </c>
      <c r="E22">
        <v>-50695375.920000002</v>
      </c>
      <c r="F22">
        <v>10252482.489999995</v>
      </c>
      <c r="G22">
        <v>-60947858.409999996</v>
      </c>
    </row>
    <row r="23" spans="2:7">
      <c r="D23">
        <v>3.6871361067520377E-2</v>
      </c>
      <c r="F23">
        <v>-0.16821727223015637</v>
      </c>
    </row>
    <row r="24" spans="2:7">
      <c r="B24" t="s">
        <v>11</v>
      </c>
      <c r="C24">
        <v>-8020008.2199999997</v>
      </c>
      <c r="D24">
        <v>83201.459999999963</v>
      </c>
      <c r="E24">
        <v>-8103209.6799999997</v>
      </c>
      <c r="F24">
        <v>1787277.3599999994</v>
      </c>
      <c r="G24">
        <v>-9890487.0399999991</v>
      </c>
    </row>
    <row r="25" spans="2:7">
      <c r="D25">
        <v>-1.0267716532789999E-2</v>
      </c>
      <c r="F25">
        <v>-0.18070670865567401</v>
      </c>
    </row>
    <row r="26" spans="2:7">
      <c r="B26" t="s">
        <v>12</v>
      </c>
      <c r="C26">
        <v>-211672787.99000001</v>
      </c>
      <c r="D26">
        <v>-25284277.75</v>
      </c>
      <c r="E26">
        <v>-186388510.24000001</v>
      </c>
      <c r="F26">
        <v>23591461.159999967</v>
      </c>
      <c r="G26">
        <v>-209979971.39999998</v>
      </c>
    </row>
    <row r="27" spans="2:7">
      <c r="D27">
        <v>0.13565362863538707</v>
      </c>
      <c r="F27">
        <v>-0.1123510066351022</v>
      </c>
    </row>
    <row r="28" spans="2:7">
      <c r="B28" t="s">
        <v>9</v>
      </c>
      <c r="C28">
        <v>-154489938.43000001</v>
      </c>
      <c r="D28">
        <v>357894.06999999285</v>
      </c>
      <c r="E28">
        <v>-154847832.5</v>
      </c>
      <c r="F28">
        <v>42620542.129999995</v>
      </c>
      <c r="G28">
        <v>-197468374.63</v>
      </c>
    </row>
    <row r="29" spans="2:7">
      <c r="D29">
        <v>-2.3112630265586238E-3</v>
      </c>
      <c r="F29">
        <v>-0.2158347746055988</v>
      </c>
    </row>
    <row r="30" spans="2:7">
      <c r="B30" t="s">
        <v>13</v>
      </c>
      <c r="C30">
        <v>-12543568.98</v>
      </c>
      <c r="D30">
        <v>0</v>
      </c>
      <c r="E30">
        <v>-12543568.98</v>
      </c>
      <c r="F30">
        <v>456368.1799999997</v>
      </c>
      <c r="G30">
        <v>-12999937.16</v>
      </c>
    </row>
    <row r="31" spans="2:7">
      <c r="D31">
        <v>0</v>
      </c>
      <c r="F31">
        <v>-3.5105414309556535E-2</v>
      </c>
    </row>
    <row r="32" spans="2:7">
      <c r="B32" t="s">
        <v>14</v>
      </c>
      <c r="C32">
        <v>-167033507.41</v>
      </c>
      <c r="D32">
        <v>357894.06999999285</v>
      </c>
      <c r="E32">
        <v>-167391401.47999999</v>
      </c>
      <c r="F32">
        <v>43076910.310000002</v>
      </c>
      <c r="G32">
        <v>-210468311.78999999</v>
      </c>
    </row>
    <row r="33" spans="2:9">
      <c r="D33">
        <v>-2.1380672294732785E-3</v>
      </c>
      <c r="F33">
        <v>-0.2046717149182109</v>
      </c>
    </row>
    <row r="34" spans="2:9">
      <c r="B34" t="s">
        <v>14</v>
      </c>
      <c r="C34">
        <v>-378706295.39999998</v>
      </c>
      <c r="D34">
        <v>-24926383.679999948</v>
      </c>
      <c r="E34">
        <v>-353779911.72000003</v>
      </c>
      <c r="F34">
        <v>66668371.469999909</v>
      </c>
      <c r="G34">
        <v>-420448283.18999994</v>
      </c>
    </row>
    <row r="35" spans="2:9">
      <c r="D35">
        <v>7.0457317824557525E-2</v>
      </c>
      <c r="F35">
        <v>-0.15856497489816737</v>
      </c>
    </row>
    <row r="36" spans="2:9">
      <c r="B36" t="s">
        <v>15</v>
      </c>
      <c r="C36">
        <v>1100557471.4099998</v>
      </c>
      <c r="D36">
        <v>37175122.779999971</v>
      </c>
      <c r="E36">
        <v>1063382348.6299999</v>
      </c>
      <c r="F36">
        <v>65622978.139999986</v>
      </c>
      <c r="G36">
        <v>997759370.48999989</v>
      </c>
    </row>
    <row r="37" spans="2:9">
      <c r="D37">
        <v>3.4959319033172072E-2</v>
      </c>
      <c r="F37">
        <v>6.5770345116150125E-2</v>
      </c>
    </row>
    <row r="39" spans="2:9">
      <c r="B39">
        <v>3847</v>
      </c>
      <c r="C39">
        <v>44183</v>
      </c>
      <c r="D39">
        <v>147000</v>
      </c>
      <c r="E39" t="s">
        <v>16</v>
      </c>
      <c r="F39">
        <v>44294</v>
      </c>
      <c r="G39" t="s">
        <v>17</v>
      </c>
      <c r="H39" t="s">
        <v>18</v>
      </c>
      <c r="I39" t="s">
        <v>18</v>
      </c>
    </row>
    <row r="40" spans="2:9">
      <c r="B40">
        <v>3364</v>
      </c>
      <c r="C40">
        <v>44127</v>
      </c>
      <c r="D40">
        <v>26379</v>
      </c>
      <c r="E40" t="s">
        <v>16</v>
      </c>
      <c r="F40">
        <v>44186</v>
      </c>
      <c r="G40" t="s">
        <v>17</v>
      </c>
      <c r="H40" t="s">
        <v>18</v>
      </c>
      <c r="I40" t="s">
        <v>18</v>
      </c>
    </row>
    <row r="41" spans="2:9">
      <c r="B41">
        <v>3815</v>
      </c>
      <c r="C41">
        <v>44119</v>
      </c>
      <c r="D41">
        <v>90625</v>
      </c>
      <c r="E41" t="s">
        <v>16</v>
      </c>
      <c r="F41">
        <v>44294</v>
      </c>
      <c r="G41" t="s">
        <v>17</v>
      </c>
      <c r="H41" t="s">
        <v>18</v>
      </c>
      <c r="I41" t="s">
        <v>18</v>
      </c>
    </row>
    <row r="42" spans="2:9">
      <c r="B42">
        <v>3363</v>
      </c>
      <c r="C42">
        <v>44098</v>
      </c>
      <c r="D42">
        <v>26379</v>
      </c>
      <c r="E42" t="s">
        <v>16</v>
      </c>
      <c r="F42">
        <v>44186</v>
      </c>
      <c r="G42" t="s">
        <v>17</v>
      </c>
      <c r="H42" t="s">
        <v>18</v>
      </c>
      <c r="I42" t="s">
        <v>18</v>
      </c>
    </row>
    <row r="43" spans="2:9">
      <c r="B43">
        <v>3926</v>
      </c>
      <c r="C43">
        <v>44098</v>
      </c>
      <c r="D43">
        <v>30000</v>
      </c>
      <c r="E43" t="s">
        <v>16</v>
      </c>
      <c r="F43">
        <v>44119</v>
      </c>
      <c r="G43" t="s">
        <v>17</v>
      </c>
      <c r="H43" t="s">
        <v>18</v>
      </c>
      <c r="I43" t="s">
        <v>18</v>
      </c>
    </row>
    <row r="44" spans="2:9">
      <c r="B44">
        <v>3664</v>
      </c>
      <c r="C44">
        <v>44084</v>
      </c>
      <c r="D44">
        <v>78205.95</v>
      </c>
      <c r="E44" t="s">
        <v>16</v>
      </c>
      <c r="F44">
        <v>44119</v>
      </c>
      <c r="G44" t="s">
        <v>17</v>
      </c>
      <c r="H44" t="s">
        <v>18</v>
      </c>
      <c r="I44" t="s">
        <v>18</v>
      </c>
    </row>
    <row r="45" spans="2:9">
      <c r="B45">
        <v>3362</v>
      </c>
      <c r="C45">
        <v>44074</v>
      </c>
      <c r="D45">
        <v>26379</v>
      </c>
      <c r="E45" t="s">
        <v>16</v>
      </c>
      <c r="F45">
        <v>44186</v>
      </c>
      <c r="G45" t="s">
        <v>17</v>
      </c>
      <c r="H45" t="s">
        <v>18</v>
      </c>
      <c r="I45" t="s">
        <v>18</v>
      </c>
    </row>
    <row r="46" spans="2:9">
      <c r="B46">
        <v>2946</v>
      </c>
      <c r="C46">
        <v>44040</v>
      </c>
      <c r="D46">
        <v>40000</v>
      </c>
      <c r="E46" t="s">
        <v>16</v>
      </c>
      <c r="F46">
        <v>44102</v>
      </c>
      <c r="G46" t="s">
        <v>17</v>
      </c>
      <c r="H46" t="s">
        <v>18</v>
      </c>
      <c r="I46" t="s">
        <v>18</v>
      </c>
    </row>
    <row r="47" spans="2:9">
      <c r="B47">
        <v>3434</v>
      </c>
      <c r="C47">
        <v>44025</v>
      </c>
      <c r="D47">
        <v>15000</v>
      </c>
      <c r="E47" t="s">
        <v>16</v>
      </c>
      <c r="F47" t="s">
        <v>19</v>
      </c>
      <c r="G47" t="s">
        <v>17</v>
      </c>
      <c r="H47" t="s">
        <v>18</v>
      </c>
      <c r="I47" t="s">
        <v>18</v>
      </c>
    </row>
    <row r="48" spans="2:9">
      <c r="B48">
        <v>3733</v>
      </c>
      <c r="C48">
        <v>44025</v>
      </c>
      <c r="D48">
        <v>12000</v>
      </c>
      <c r="E48" t="s">
        <v>16</v>
      </c>
      <c r="F48">
        <v>44088</v>
      </c>
      <c r="G48" t="s">
        <v>17</v>
      </c>
      <c r="H48" t="s">
        <v>18</v>
      </c>
      <c r="I48" t="s">
        <v>18</v>
      </c>
    </row>
    <row r="49" spans="2:7">
      <c r="B49" t="s">
        <v>20</v>
      </c>
    </row>
    <row r="50" spans="2:7">
      <c r="B50" t="s">
        <v>21</v>
      </c>
      <c r="D50" t="s">
        <v>22</v>
      </c>
      <c r="F50" t="s">
        <v>23</v>
      </c>
    </row>
    <row r="51" spans="2:7">
      <c r="B51" t="s">
        <v>24</v>
      </c>
      <c r="C51" t="s">
        <v>25</v>
      </c>
      <c r="D51" t="s">
        <v>24</v>
      </c>
      <c r="E51" t="s">
        <v>25</v>
      </c>
      <c r="F51" t="s">
        <v>24</v>
      </c>
      <c r="G51" t="s">
        <v>25</v>
      </c>
    </row>
    <row r="52" spans="2:7">
      <c r="B52">
        <v>363</v>
      </c>
      <c r="C52">
        <v>15791349.939999999</v>
      </c>
      <c r="D52">
        <v>9</v>
      </c>
      <c r="E52">
        <v>590890.75</v>
      </c>
      <c r="F52">
        <v>0</v>
      </c>
      <c r="G52">
        <v>0</v>
      </c>
    </row>
    <row r="55" spans="2:7">
      <c r="B55" t="s">
        <v>26</v>
      </c>
    </row>
    <row r="56" spans="2:7">
      <c r="C56" t="s">
        <v>24</v>
      </c>
      <c r="D56" t="s">
        <v>25</v>
      </c>
    </row>
    <row r="57" spans="2:7">
      <c r="B57" t="s">
        <v>27</v>
      </c>
      <c r="C57">
        <v>372</v>
      </c>
      <c r="D57">
        <v>16382240.689999999</v>
      </c>
    </row>
    <row r="58" spans="2:7">
      <c r="B58" t="s">
        <v>28</v>
      </c>
      <c r="C58">
        <v>240</v>
      </c>
      <c r="D58">
        <v>9928559.7200000007</v>
      </c>
    </row>
    <row r="59" spans="2:7">
      <c r="B59" t="s">
        <v>29</v>
      </c>
      <c r="C59">
        <v>0.6452</v>
      </c>
      <c r="D59">
        <v>0.60609999999999997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D44" sqref="D44"/>
    </sheetView>
  </sheetViews>
  <sheetFormatPr baseColWidth="10" defaultRowHeight="14.5"/>
  <cols>
    <col min="1" max="1" width="42.453125" bestFit="1" customWidth="1"/>
    <col min="2" max="2" width="17.08984375" bestFit="1" customWidth="1"/>
    <col min="3" max="3" width="14.453125" bestFit="1" customWidth="1"/>
    <col min="4" max="4" width="15.54296875" bestFit="1" customWidth="1"/>
    <col min="5" max="5" width="13.26953125" bestFit="1" customWidth="1"/>
    <col min="6" max="6" width="15.54296875" bestFit="1" customWidth="1"/>
    <col min="7" max="7" width="13.26953125" bestFit="1" customWidth="1"/>
    <col min="8" max="8" width="15.54296875" bestFit="1" customWidth="1"/>
    <col min="9" max="9" width="13.26953125" bestFit="1" customWidth="1"/>
    <col min="10" max="10" width="17.26953125" bestFit="1" customWidth="1"/>
    <col min="11" max="11" width="13.26953125" bestFit="1" customWidth="1"/>
    <col min="12" max="12" width="16.453125" bestFit="1" customWidth="1"/>
    <col min="13" max="13" width="14.81640625" bestFit="1" customWidth="1"/>
  </cols>
  <sheetData>
    <row r="1" spans="1:14" ht="15" thickBot="1">
      <c r="A1" s="31"/>
      <c r="B1" s="2">
        <v>44377</v>
      </c>
      <c r="C1" s="3" t="s">
        <v>0</v>
      </c>
      <c r="D1" s="2">
        <v>44347</v>
      </c>
      <c r="E1" s="3" t="s">
        <v>0</v>
      </c>
      <c r="F1" s="4">
        <v>44316</v>
      </c>
      <c r="G1" s="3" t="s">
        <v>0</v>
      </c>
      <c r="H1" s="4">
        <v>44255</v>
      </c>
      <c r="I1" s="3" t="s">
        <v>0</v>
      </c>
      <c r="J1" s="4">
        <v>44012</v>
      </c>
      <c r="K1" s="3" t="s">
        <v>0</v>
      </c>
      <c r="L1" s="5">
        <v>43646</v>
      </c>
      <c r="M1" s="1"/>
      <c r="N1" s="1"/>
    </row>
    <row r="2" spans="1:14">
      <c r="A2" s="32" t="s">
        <v>1</v>
      </c>
      <c r="B2" s="6">
        <f>1524051.68+2676321.98</f>
        <v>4200373.66</v>
      </c>
      <c r="C2" s="7">
        <f>+B2-H2</f>
        <v>-8533369.3200000003</v>
      </c>
      <c r="D2" s="6">
        <v>16668081.529999999</v>
      </c>
      <c r="E2" s="7">
        <f>+D2-J2</f>
        <v>10898761.01</v>
      </c>
      <c r="F2" s="6">
        <v>3914587.53</v>
      </c>
      <c r="G2" s="7">
        <f>+F2-J2</f>
        <v>-1854732.9899999998</v>
      </c>
      <c r="H2" s="6">
        <v>12733742.98</v>
      </c>
      <c r="I2" s="7">
        <f>+H2-J2</f>
        <v>6964422.4600000009</v>
      </c>
      <c r="J2" s="43">
        <f>3129674.49+2639646.03</f>
        <v>5769320.5199999996</v>
      </c>
      <c r="K2" s="7">
        <f>+J2-L2</f>
        <v>-3072831.76</v>
      </c>
      <c r="L2" s="33">
        <f>2157437.22+6684715.06</f>
        <v>8842152.2799999993</v>
      </c>
      <c r="M2" s="1"/>
      <c r="N2" s="1"/>
    </row>
    <row r="3" spans="1:14">
      <c r="A3" s="34"/>
      <c r="B3" s="1"/>
      <c r="C3" s="9">
        <f>+C2/H2</f>
        <v>-0.67013833508362519</v>
      </c>
      <c r="D3" s="1"/>
      <c r="E3" s="9">
        <f>+E2/J2</f>
        <v>1.8890891868840043</v>
      </c>
      <c r="F3" s="1"/>
      <c r="G3" s="9">
        <f>+G2/J2</f>
        <v>-0.32148205036803884</v>
      </c>
      <c r="H3" s="1"/>
      <c r="I3" s="9">
        <f>+I2/J2</f>
        <v>1.2071477803767439</v>
      </c>
      <c r="J3" s="44"/>
      <c r="K3" s="9">
        <f>+K2/L2</f>
        <v>-0.34752079162337157</v>
      </c>
      <c r="L3" s="35"/>
      <c r="M3" s="1"/>
      <c r="N3" s="1"/>
    </row>
    <row r="4" spans="1:14">
      <c r="A4" s="32" t="s">
        <v>2</v>
      </c>
      <c r="B4" s="6">
        <f>47590148.36+3403704.6</f>
        <v>50993852.960000001</v>
      </c>
      <c r="C4" s="7">
        <f>+B4-H4</f>
        <v>-23936218.050000004</v>
      </c>
      <c r="D4" s="6">
        <v>42602925.280000001</v>
      </c>
      <c r="E4" s="7">
        <f>+D4-J4</f>
        <v>-7508493.2700000033</v>
      </c>
      <c r="F4" s="6">
        <v>69640648.049999997</v>
      </c>
      <c r="G4" s="7">
        <f>+F4-J4</f>
        <v>19529229.499999993</v>
      </c>
      <c r="H4" s="6">
        <v>74930071.010000005</v>
      </c>
      <c r="I4" s="7">
        <f>+H4-J4</f>
        <v>24818652.460000001</v>
      </c>
      <c r="J4" s="43">
        <f>47175333.27+2936085.28</f>
        <v>50111418.550000004</v>
      </c>
      <c r="K4" s="7">
        <f>+J4-L4</f>
        <v>965040.77000000328</v>
      </c>
      <c r="L4" s="36">
        <f>46407598.85+2738778.93</f>
        <v>49146377.780000001</v>
      </c>
      <c r="M4" s="1"/>
      <c r="N4" s="1"/>
    </row>
    <row r="5" spans="1:14">
      <c r="A5" s="34"/>
      <c r="B5" s="1"/>
      <c r="C5" s="9">
        <f>+C4/H4</f>
        <v>-0.31944742247482361</v>
      </c>
      <c r="D5" s="1"/>
      <c r="E5" s="9">
        <f>+E4/J4</f>
        <v>-0.14983597525797845</v>
      </c>
      <c r="F5" s="1"/>
      <c r="G5" s="9">
        <f>+G4/J4</f>
        <v>0.38971615781569191</v>
      </c>
      <c r="H5" s="1"/>
      <c r="I5" s="9">
        <f>+I4/J4</f>
        <v>0.49526940522022</v>
      </c>
      <c r="J5" s="27"/>
      <c r="K5" s="9">
        <f>+K4/L4</f>
        <v>1.9636050785267114E-2</v>
      </c>
      <c r="L5" s="35"/>
      <c r="M5" s="1"/>
      <c r="N5" s="1"/>
    </row>
    <row r="6" spans="1:14" ht="15" thickBot="1">
      <c r="A6" s="37" t="s">
        <v>3</v>
      </c>
      <c r="B6" s="10">
        <f>+B4+B2</f>
        <v>55194226.620000005</v>
      </c>
      <c r="C6" s="10">
        <f>+B6-H6</f>
        <v>-32469587.370000005</v>
      </c>
      <c r="D6" s="10">
        <f>+D4+D2</f>
        <v>59271006.810000002</v>
      </c>
      <c r="E6" s="10">
        <f>+D6-J6</f>
        <v>3390267.7399999946</v>
      </c>
      <c r="F6" s="11">
        <f>+F2+F4</f>
        <v>73555235.579999998</v>
      </c>
      <c r="G6" s="10">
        <f>+F6-J6</f>
        <v>17674496.50999999</v>
      </c>
      <c r="H6" s="11">
        <f>+H2+H4</f>
        <v>87663813.99000001</v>
      </c>
      <c r="I6" s="10">
        <f>+H6-J6</f>
        <v>31783074.920000002</v>
      </c>
      <c r="J6" s="28">
        <f>+J2+J4</f>
        <v>55880739.070000008</v>
      </c>
      <c r="K6" s="10">
        <f>+J6-L6</f>
        <v>-2107790.9899999946</v>
      </c>
      <c r="L6" s="38">
        <f>+L2+L4</f>
        <v>57988530.060000002</v>
      </c>
      <c r="M6" s="1"/>
      <c r="N6" s="1"/>
    </row>
    <row r="7" spans="1:14" ht="15" thickBot="1">
      <c r="A7" s="34"/>
      <c r="B7" s="1"/>
      <c r="C7" s="12">
        <f>+C6/H6</f>
        <v>-0.3703875737565317</v>
      </c>
      <c r="D7" s="1"/>
      <c r="E7" s="12">
        <f>+E6/J6</f>
        <v>6.0669701160414417E-2</v>
      </c>
      <c r="F7" s="1"/>
      <c r="G7" s="12">
        <f>+G6/J6</f>
        <v>0.31628959824349701</v>
      </c>
      <c r="H7" s="1"/>
      <c r="I7" s="12">
        <f>+I6/J6</f>
        <v>0.56876618758005981</v>
      </c>
      <c r="J7" s="27"/>
      <c r="K7" s="12">
        <f>+K6/L6</f>
        <v>-3.6348412139764363E-2</v>
      </c>
      <c r="L7" s="35"/>
      <c r="M7" s="1"/>
      <c r="N7" s="1"/>
    </row>
    <row r="8" spans="1:14">
      <c r="A8" s="34"/>
      <c r="B8" s="1"/>
      <c r="C8" s="1"/>
      <c r="D8" s="1"/>
      <c r="E8" s="1"/>
      <c r="F8" s="1"/>
      <c r="G8" s="1"/>
      <c r="H8" s="1"/>
      <c r="I8" s="1"/>
      <c r="J8" s="29"/>
      <c r="K8" s="1"/>
      <c r="L8" s="35"/>
      <c r="M8" s="1"/>
      <c r="N8" s="1"/>
    </row>
    <row r="9" spans="1:14">
      <c r="A9" s="32" t="s">
        <v>4</v>
      </c>
      <c r="B9" s="8">
        <v>1988290844.8699999</v>
      </c>
      <c r="C9" s="7">
        <f>+B9-H9</f>
        <v>664471209.96000004</v>
      </c>
      <c r="D9" s="8">
        <f>194347556.37+1143897581.58</f>
        <v>1338245137.9499998</v>
      </c>
      <c r="E9" s="7">
        <f>+D9-J9</f>
        <v>41288268.149999857</v>
      </c>
      <c r="F9" s="8">
        <f>1143877429.19+190868508.59</f>
        <v>1334745937.78</v>
      </c>
      <c r="G9" s="7">
        <f>+F9-J9</f>
        <v>37789067.980000019</v>
      </c>
      <c r="H9" s="8">
        <f>1142873805.77+180945829.14</f>
        <v>1323819634.9099998</v>
      </c>
      <c r="I9" s="7">
        <f>+H9-J9</f>
        <v>26862765.109999895</v>
      </c>
      <c r="J9" s="45">
        <v>1296956869.8</v>
      </c>
      <c r="K9" s="7">
        <f>+J9-L9</f>
        <v>-10520872.549999952</v>
      </c>
      <c r="L9" s="33">
        <v>1307477742.3499999</v>
      </c>
      <c r="M9" s="1"/>
      <c r="N9" s="1"/>
    </row>
    <row r="10" spans="1:14">
      <c r="A10" s="32"/>
      <c r="B10" s="1"/>
      <c r="C10" s="9">
        <f>+C9/H9</f>
        <v>0.50193485006375071</v>
      </c>
      <c r="D10" s="1"/>
      <c r="E10" s="9">
        <f>+E9/J9</f>
        <v>3.1834727207518322E-2</v>
      </c>
      <c r="F10" s="1"/>
      <c r="G10" s="9">
        <f>+G9/J9</f>
        <v>2.9136719084442157E-2</v>
      </c>
      <c r="H10" s="1"/>
      <c r="I10" s="9">
        <f>+I9/J9</f>
        <v>2.071214990683717E-2</v>
      </c>
      <c r="J10" s="44"/>
      <c r="K10" s="9">
        <f>+K9/L9</f>
        <v>-8.0466934229337043E-3</v>
      </c>
      <c r="L10" s="35"/>
      <c r="M10" s="1"/>
      <c r="N10" s="1"/>
    </row>
    <row r="11" spans="1:14">
      <c r="A11" s="32" t="s">
        <v>5</v>
      </c>
      <c r="B11" s="8">
        <f>107124469.62+2214649.67</f>
        <v>109339119.29000001</v>
      </c>
      <c r="C11" s="7">
        <f>+B11-H11</f>
        <v>41558801.38000001</v>
      </c>
      <c r="D11" s="8">
        <v>67780317.909999996</v>
      </c>
      <c r="E11" s="7">
        <f>+D11-J11</f>
        <v>3455666.4299999923</v>
      </c>
      <c r="F11" s="8">
        <v>67780317.909999996</v>
      </c>
      <c r="G11" s="7">
        <f>+F11-J11</f>
        <v>3455666.4299999923</v>
      </c>
      <c r="H11" s="8">
        <v>67780317.909999996</v>
      </c>
      <c r="I11" s="7">
        <f>+H11-J11</f>
        <v>3455666.4299999923</v>
      </c>
      <c r="J11" s="43">
        <f>63155566.28+1169085.2</f>
        <v>64324651.480000004</v>
      </c>
      <c r="K11" s="7">
        <f>+J11-L11</f>
        <v>11583270.210000001</v>
      </c>
      <c r="L11" s="33">
        <f>49357056.28+3384324.99</f>
        <v>52741381.270000003</v>
      </c>
      <c r="M11" s="1"/>
      <c r="N11" s="1"/>
    </row>
    <row r="12" spans="1:14">
      <c r="A12" s="34"/>
      <c r="B12" s="1"/>
      <c r="C12" s="9">
        <f>+C11/H11</f>
        <v>0.61313966445513846</v>
      </c>
      <c r="D12" s="1"/>
      <c r="E12" s="9">
        <f>+E11/J11</f>
        <v>5.3722272107054284E-2</v>
      </c>
      <c r="F12" s="1"/>
      <c r="G12" s="9">
        <f>+G11/J11</f>
        <v>5.3722272107054284E-2</v>
      </c>
      <c r="H12" s="1"/>
      <c r="I12" s="9">
        <f>+I11/J11</f>
        <v>5.3722272107054284E-2</v>
      </c>
      <c r="J12" s="27"/>
      <c r="K12" s="9">
        <f>+K11/L11</f>
        <v>0.21962394482430286</v>
      </c>
      <c r="L12" s="35"/>
      <c r="M12" s="1"/>
      <c r="N12" s="1"/>
    </row>
    <row r="13" spans="1:14" ht="15" thickBot="1">
      <c r="A13" s="39" t="s">
        <v>6</v>
      </c>
      <c r="B13" s="10">
        <f>+B9+B11</f>
        <v>2097629964.1599998</v>
      </c>
      <c r="C13" s="11">
        <f>+B13-H13</f>
        <v>706030011.33999991</v>
      </c>
      <c r="D13" s="10">
        <f>+D9+D11</f>
        <v>1406025455.8599999</v>
      </c>
      <c r="E13" s="11">
        <f>+D13-J13</f>
        <v>44743934.579999924</v>
      </c>
      <c r="F13" s="10">
        <f>+F9+F11</f>
        <v>1402526255.6900001</v>
      </c>
      <c r="G13" s="11">
        <f>+F13-J13</f>
        <v>41244734.410000086</v>
      </c>
      <c r="H13" s="10">
        <f>+H9+H11</f>
        <v>1391599952.8199999</v>
      </c>
      <c r="I13" s="11">
        <f>+H13-J13</f>
        <v>30318431.539999962</v>
      </c>
      <c r="J13" s="30">
        <f>+J11+J9</f>
        <v>1361281521.28</v>
      </c>
      <c r="K13" s="11">
        <f>+J13-L13</f>
        <v>1062397.6600000858</v>
      </c>
      <c r="L13" s="38">
        <f>+L9+L11</f>
        <v>1360219123.6199999</v>
      </c>
      <c r="M13" s="1"/>
      <c r="N13" s="1"/>
    </row>
    <row r="14" spans="1:14" ht="15" thickBot="1">
      <c r="A14" s="34"/>
      <c r="B14" s="1"/>
      <c r="C14" s="12">
        <f>+C13/H13</f>
        <v>0.50735127570913563</v>
      </c>
      <c r="D14" s="1"/>
      <c r="E14" s="12">
        <f>+E13/J13</f>
        <v>3.2868979619974294E-2</v>
      </c>
      <c r="F14" s="1"/>
      <c r="G14" s="12">
        <f>+G13/J13</f>
        <v>3.0298460505963569E-2</v>
      </c>
      <c r="H14" s="1"/>
      <c r="I14" s="12">
        <f>+I13/J13</f>
        <v>2.2271977593210722E-2</v>
      </c>
      <c r="J14" s="27"/>
      <c r="K14" s="12">
        <f>+K13/L13</f>
        <v>7.8104890715893543E-4</v>
      </c>
      <c r="L14" s="35"/>
      <c r="M14" s="1"/>
      <c r="N14" s="1"/>
    </row>
    <row r="15" spans="1:14" ht="15" thickBot="1">
      <c r="A15" s="39" t="s">
        <v>7</v>
      </c>
      <c r="B15" s="10">
        <f>+B13+B6</f>
        <v>2152824190.7799997</v>
      </c>
      <c r="C15" s="10">
        <f>+B15-H15</f>
        <v>673560423.96999979</v>
      </c>
      <c r="D15" s="10">
        <f>+D13+D6</f>
        <v>1465296462.6699998</v>
      </c>
      <c r="E15" s="10">
        <f>+D15-J15</f>
        <v>48134202.319999933</v>
      </c>
      <c r="F15" s="10">
        <f>+F13+F6</f>
        <v>1476081491.27</v>
      </c>
      <c r="G15" s="10">
        <f>+F15-J15</f>
        <v>58919230.920000076</v>
      </c>
      <c r="H15" s="10">
        <f>+H13+H6</f>
        <v>1479263766.8099999</v>
      </c>
      <c r="I15" s="11">
        <f>+H15-J15</f>
        <v>62101506.460000038</v>
      </c>
      <c r="J15" s="30">
        <f>+J13+J6</f>
        <v>1417162260.3499999</v>
      </c>
      <c r="K15" s="11">
        <f>+J15-L15</f>
        <v>-1045393.3299999237</v>
      </c>
      <c r="L15" s="38">
        <f>+L13+L6</f>
        <v>1418207653.6799998</v>
      </c>
      <c r="M15" s="1"/>
      <c r="N15" s="1"/>
    </row>
    <row r="16" spans="1:14" ht="15" thickBot="1">
      <c r="A16" s="34"/>
      <c r="B16" s="1"/>
      <c r="C16" s="12">
        <f>+C15/H15</f>
        <v>0.45533490313395436</v>
      </c>
      <c r="D16" s="1"/>
      <c r="E16" s="12">
        <f>+E15/J15</f>
        <v>3.3965201915631113E-2</v>
      </c>
      <c r="F16" s="1"/>
      <c r="G16" s="12">
        <f>+G15/J15</f>
        <v>4.1575500963064491E-2</v>
      </c>
      <c r="H16" s="1"/>
      <c r="I16" s="12">
        <f>+I15/J15</f>
        <v>4.3821027554503664E-2</v>
      </c>
      <c r="J16" s="27"/>
      <c r="K16" s="12">
        <f>+K15/L15</f>
        <v>-7.3712289401859569E-4</v>
      </c>
      <c r="L16" s="35"/>
      <c r="M16" s="1"/>
      <c r="N16" s="1"/>
    </row>
    <row r="17" spans="1:14">
      <c r="A17" s="32" t="s">
        <v>8</v>
      </c>
      <c r="B17" s="6">
        <v>-72979712.060000002</v>
      </c>
      <c r="C17" s="7">
        <f>+B17-H17</f>
        <v>34896746.420000002</v>
      </c>
      <c r="D17" s="6">
        <f>-87737616.26</f>
        <v>-87737616.260000005</v>
      </c>
      <c r="E17" s="7">
        <f>+D17-J17</f>
        <v>-21706278.140000008</v>
      </c>
      <c r="F17" s="6">
        <v>-113116370.18000001</v>
      </c>
      <c r="G17" s="7">
        <f>+F17-J17</f>
        <v>-47085032.06000001</v>
      </c>
      <c r="H17" s="6">
        <v>-107876458.48</v>
      </c>
      <c r="I17" s="7">
        <f>+H17-J17</f>
        <v>-41845120.360000007</v>
      </c>
      <c r="J17" s="29">
        <v>-66031338.119999997</v>
      </c>
      <c r="K17" s="7">
        <f>+J17-L17</f>
        <v>-10756737.439999998</v>
      </c>
      <c r="L17" s="33">
        <v>-55274600.68</v>
      </c>
      <c r="M17" s="1"/>
      <c r="N17" s="1"/>
    </row>
    <row r="18" spans="1:14">
      <c r="A18" s="34"/>
      <c r="B18" s="6"/>
      <c r="C18" s="9">
        <f>+C17/H17</f>
        <v>-0.32348806135927943</v>
      </c>
      <c r="D18" s="6"/>
      <c r="E18" s="9">
        <f>+E17/J17</f>
        <v>0.32872691600695386</v>
      </c>
      <c r="F18" s="6"/>
      <c r="G18" s="9">
        <f>+G17/J17</f>
        <v>0.71307099629620552</v>
      </c>
      <c r="H18" s="6"/>
      <c r="I18" s="9">
        <f>+I17/J17</f>
        <v>0.63371607408521813</v>
      </c>
      <c r="J18" s="29"/>
      <c r="K18" s="9">
        <f>+K17/L17</f>
        <v>0.19460543011922846</v>
      </c>
      <c r="L18" s="35"/>
      <c r="M18" s="1"/>
      <c r="N18" s="1"/>
    </row>
    <row r="19" spans="1:14">
      <c r="A19" s="32" t="s">
        <v>9</v>
      </c>
      <c r="B19" s="6">
        <v>-62119249.770000003</v>
      </c>
      <c r="C19" s="7">
        <f>+B19-H19</f>
        <v>-18907511.910000004</v>
      </c>
      <c r="D19" s="6">
        <v>-41143245.140000001</v>
      </c>
      <c r="E19" s="7">
        <f>+D19-J19</f>
        <v>20415341.380000003</v>
      </c>
      <c r="F19" s="6">
        <v>-42498948.350000001</v>
      </c>
      <c r="G19" s="7">
        <f>+F19-J19</f>
        <v>19059638.170000002</v>
      </c>
      <c r="H19" s="6">
        <v>-43211737.859999999</v>
      </c>
      <c r="I19" s="7">
        <f>+H19-J19</f>
        <v>18346848.660000004</v>
      </c>
      <c r="J19" s="29">
        <v>-61558586.520000003</v>
      </c>
      <c r="K19" s="7">
        <f>+J19-L19</f>
        <v>22308438.749999993</v>
      </c>
      <c r="L19" s="33">
        <v>-83867025.269999996</v>
      </c>
      <c r="M19" s="1"/>
      <c r="N19" s="1"/>
    </row>
    <row r="20" spans="1:14">
      <c r="A20" s="34"/>
      <c r="B20" s="1"/>
      <c r="C20" s="9">
        <f>+C19/H19</f>
        <v>0.43755499885835891</v>
      </c>
      <c r="D20" s="1"/>
      <c r="E20" s="9">
        <f>+E19/J19</f>
        <v>-0.33164084060583793</v>
      </c>
      <c r="F20" s="1"/>
      <c r="G20" s="9">
        <f>+G19/J19</f>
        <v>-0.3096178656377635</v>
      </c>
      <c r="H20" s="1"/>
      <c r="I20" s="9">
        <f>+I19/J19</f>
        <v>-0.29803882280564103</v>
      </c>
      <c r="J20" s="27"/>
      <c r="K20" s="9">
        <f>+K19/L19</f>
        <v>-0.26599773484490008</v>
      </c>
      <c r="L20" s="35"/>
      <c r="M20" s="1"/>
      <c r="N20" s="1"/>
    </row>
    <row r="21" spans="1:14">
      <c r="A21" s="32" t="s">
        <v>10</v>
      </c>
      <c r="B21" s="8">
        <v>-106321017.02</v>
      </c>
      <c r="C21" s="7">
        <f>+B21-H21</f>
        <v>-53756433.589999996</v>
      </c>
      <c r="D21" s="8">
        <f>-6034179.85-73485629.37</f>
        <v>-79519809.219999999</v>
      </c>
      <c r="E21" s="7">
        <f>+D21-J21</f>
        <v>-28824433.299999997</v>
      </c>
      <c r="F21" s="8">
        <f>-4984286.4-58925090.25</f>
        <v>-63909376.649999999</v>
      </c>
      <c r="G21" s="7">
        <f>+F21-J21</f>
        <v>-13214000.729999997</v>
      </c>
      <c r="H21" s="8">
        <f>-49768899.22-2795684.21</f>
        <v>-52564583.43</v>
      </c>
      <c r="I21" s="7">
        <f>+H21-J21</f>
        <v>-1869207.5099999979</v>
      </c>
      <c r="J21" s="29">
        <v>-50695375.920000002</v>
      </c>
      <c r="K21" s="7">
        <f>+J21-L21</f>
        <v>10252482.489999995</v>
      </c>
      <c r="L21" s="33">
        <v>-60947858.409999996</v>
      </c>
      <c r="M21" s="1"/>
      <c r="N21" s="1"/>
    </row>
    <row r="22" spans="1:14">
      <c r="A22" s="34"/>
      <c r="B22" s="1"/>
      <c r="C22" s="9">
        <f>+C21/H21</f>
        <v>1.0226740151301148</v>
      </c>
      <c r="D22" s="1"/>
      <c r="E22" s="9">
        <f>+E21/J21</f>
        <v>0.56858111369933395</v>
      </c>
      <c r="F22" s="1"/>
      <c r="G22" s="9">
        <f>+G21/J21</f>
        <v>0.26065495107191616</v>
      </c>
      <c r="H22" s="1"/>
      <c r="I22" s="9">
        <f>+I21/J21</f>
        <v>3.6871361067520377E-2</v>
      </c>
      <c r="J22" s="27"/>
      <c r="K22" s="9">
        <f>+K21/L21</f>
        <v>-0.16821727223015637</v>
      </c>
      <c r="L22" s="35"/>
      <c r="M22" s="1"/>
      <c r="N22" s="1"/>
    </row>
    <row r="23" spans="1:14">
      <c r="A23" s="32" t="s">
        <v>11</v>
      </c>
      <c r="B23" s="8">
        <v>-12656898.5</v>
      </c>
      <c r="C23" s="7">
        <f>+B23-H23</f>
        <v>-4636890.28</v>
      </c>
      <c r="D23" s="8">
        <v>-8020008.9199999999</v>
      </c>
      <c r="E23" s="7">
        <f>+D23-J23</f>
        <v>83200.759999999776</v>
      </c>
      <c r="F23" s="8">
        <v>-8020008.9199999999</v>
      </c>
      <c r="G23" s="7">
        <f>+F23-J23</f>
        <v>83200.759999999776</v>
      </c>
      <c r="H23" s="8">
        <v>-8020008.2199999997</v>
      </c>
      <c r="I23" s="7">
        <f>+H23-J23</f>
        <v>83201.459999999963</v>
      </c>
      <c r="J23" s="29">
        <v>-8103209.6799999997</v>
      </c>
      <c r="K23" s="7">
        <f>+J23-L23</f>
        <v>1787277.3599999994</v>
      </c>
      <c r="L23" s="33">
        <v>-9890487.0399999991</v>
      </c>
      <c r="M23" s="1"/>
      <c r="N23" s="1"/>
    </row>
    <row r="24" spans="1:14">
      <c r="A24" s="34"/>
      <c r="B24" s="8"/>
      <c r="C24" s="9">
        <f>+C23/H23</f>
        <v>0.57816527774082516</v>
      </c>
      <c r="D24" s="8"/>
      <c r="E24" s="9">
        <f>+E23/J23</f>
        <v>-1.0267630147267741E-2</v>
      </c>
      <c r="F24" s="8"/>
      <c r="G24" s="9">
        <f>+G23/J23</f>
        <v>-1.0267630147267741E-2</v>
      </c>
      <c r="H24" s="8"/>
      <c r="I24" s="9">
        <f>+I23/J23</f>
        <v>-1.0267716532789999E-2</v>
      </c>
      <c r="J24" s="26"/>
      <c r="K24" s="9">
        <f>+K23/L23</f>
        <v>-0.18070670865567401</v>
      </c>
      <c r="L24" s="36"/>
      <c r="M24" s="1"/>
      <c r="N24" s="1"/>
    </row>
    <row r="25" spans="1:14" ht="15" thickBot="1">
      <c r="A25" s="37" t="s">
        <v>12</v>
      </c>
      <c r="B25" s="11">
        <f>+B17+B19+B21+B23</f>
        <v>-254076877.35000002</v>
      </c>
      <c r="C25" s="11">
        <f>+B25-H25</f>
        <v>-42404089.360000014</v>
      </c>
      <c r="D25" s="11">
        <f>+D17+D19+D21+D23</f>
        <v>-216420679.53999999</v>
      </c>
      <c r="E25" s="11">
        <f>+D25-J25</f>
        <v>-30032169.299999982</v>
      </c>
      <c r="F25" s="11">
        <f>+F23+F21+F19+F17</f>
        <v>-227544704.09999999</v>
      </c>
      <c r="G25" s="11">
        <f>+F25-J25</f>
        <v>-41156193.859999985</v>
      </c>
      <c r="H25" s="11">
        <f>+H23+H21+H19+H17</f>
        <v>-211672787.99000001</v>
      </c>
      <c r="I25" s="11">
        <f>+H25-J25</f>
        <v>-25284277.75</v>
      </c>
      <c r="J25" s="28">
        <f>+J23+J21+J19+J17</f>
        <v>-186388510.24000001</v>
      </c>
      <c r="K25" s="11">
        <f>+J25-L25</f>
        <v>23591461.159999967</v>
      </c>
      <c r="L25" s="38">
        <f>+L23+L21+L19+L17</f>
        <v>-209979971.39999998</v>
      </c>
      <c r="M25" s="6">
        <f>+J25-B25</f>
        <v>67688367.110000014</v>
      </c>
      <c r="N25" s="1"/>
    </row>
    <row r="26" spans="1:14" ht="15" thickBot="1">
      <c r="A26" s="34"/>
      <c r="B26" s="1"/>
      <c r="C26" s="12">
        <f>+C25/H25</f>
        <v>0.20032848701366043</v>
      </c>
      <c r="D26" s="1"/>
      <c r="E26" s="12">
        <f>+E25/J25</f>
        <v>0.16112671999647171</v>
      </c>
      <c r="F26" s="1"/>
      <c r="G26" s="12">
        <f>+G25/J25</f>
        <v>0.22080864215828491</v>
      </c>
      <c r="H26" s="1"/>
      <c r="I26" s="12">
        <f>+I25/J25</f>
        <v>0.13565362863538707</v>
      </c>
      <c r="J26" s="27"/>
      <c r="K26" s="12">
        <f>+K25/L25</f>
        <v>-0.1123510066351022</v>
      </c>
      <c r="L26" s="35"/>
      <c r="M26" s="1"/>
      <c r="N26" s="1"/>
    </row>
    <row r="27" spans="1:14">
      <c r="A27" s="32" t="s">
        <v>9</v>
      </c>
      <c r="B27" s="8">
        <v>-187503408.69</v>
      </c>
      <c r="C27" s="7">
        <f>+B27-H27</f>
        <v>-33013472.25999999</v>
      </c>
      <c r="D27" s="8">
        <v>-154847832.5</v>
      </c>
      <c r="E27" s="7">
        <f>+D27-J27</f>
        <v>0</v>
      </c>
      <c r="F27" s="8">
        <v>-154489936.43000001</v>
      </c>
      <c r="G27" s="7">
        <f>+F27-J27</f>
        <v>357896.06999999285</v>
      </c>
      <c r="H27" s="8">
        <v>-154489936.43000001</v>
      </c>
      <c r="I27" s="11">
        <f>+H27-J27</f>
        <v>357896.06999999285</v>
      </c>
      <c r="J27" s="45">
        <v>-154847832.5</v>
      </c>
      <c r="K27" s="11">
        <f>+J27-L27</f>
        <v>42620542.129999995</v>
      </c>
      <c r="L27" s="33">
        <v>-197468374.63</v>
      </c>
      <c r="M27" s="1"/>
      <c r="N27" s="1"/>
    </row>
    <row r="28" spans="1:14">
      <c r="A28" s="34"/>
      <c r="B28" s="1"/>
      <c r="C28" s="7">
        <f>+C27/H27</f>
        <v>0.21369335131391243</v>
      </c>
      <c r="D28" s="1"/>
      <c r="E28" s="7">
        <f>+E27/J27</f>
        <v>0</v>
      </c>
      <c r="F28" s="1"/>
      <c r="G28" s="9">
        <f>+G27/J27</f>
        <v>-2.3112759424643082E-3</v>
      </c>
      <c r="H28" s="1"/>
      <c r="I28" s="9">
        <f>+I27/J27</f>
        <v>-2.3112759424643082E-3</v>
      </c>
      <c r="J28" s="44"/>
      <c r="K28" s="9">
        <f>+J28-L28</f>
        <v>0</v>
      </c>
      <c r="L28" s="35"/>
      <c r="M28" s="1"/>
      <c r="N28" s="1"/>
    </row>
    <row r="29" spans="1:14">
      <c r="A29" s="32" t="s">
        <v>34</v>
      </c>
      <c r="B29" s="8">
        <v>-19877078.370000001</v>
      </c>
      <c r="C29" s="7">
        <f>+B29-H29</f>
        <v>-7333509.3900000006</v>
      </c>
      <c r="D29" s="8">
        <v>-12543568.98</v>
      </c>
      <c r="E29" s="7">
        <f>+D29-J29</f>
        <v>0</v>
      </c>
      <c r="F29" s="8">
        <v>-12543568.98</v>
      </c>
      <c r="G29" s="7">
        <f>+F29-J29</f>
        <v>0</v>
      </c>
      <c r="H29" s="8">
        <v>-12543568.98</v>
      </c>
      <c r="I29" s="11">
        <f>+H29-J29</f>
        <v>0</v>
      </c>
      <c r="J29" s="45">
        <v>-12543568.98</v>
      </c>
      <c r="K29" s="11">
        <f>+J29-L29</f>
        <v>456368.1799999997</v>
      </c>
      <c r="L29" s="33">
        <v>-12999937.16</v>
      </c>
      <c r="M29" s="1"/>
      <c r="N29" s="1"/>
    </row>
    <row r="30" spans="1:14">
      <c r="A30" s="34"/>
      <c r="B30" s="1"/>
      <c r="C30" s="7">
        <f>+C29/H29</f>
        <v>0.58464296737976729</v>
      </c>
      <c r="D30" s="1"/>
      <c r="E30" s="7">
        <f>+E29/J29</f>
        <v>0</v>
      </c>
      <c r="F30" s="1"/>
      <c r="G30" s="9">
        <f>+G29/J29</f>
        <v>0</v>
      </c>
      <c r="H30" s="1"/>
      <c r="I30" s="9">
        <f>+I29/J29</f>
        <v>0</v>
      </c>
      <c r="J30" s="27"/>
      <c r="K30" s="9">
        <f>+K29/L29</f>
        <v>-3.5105414309556535E-2</v>
      </c>
      <c r="L30" s="35"/>
      <c r="M30" s="1"/>
      <c r="N30" s="1"/>
    </row>
    <row r="31" spans="1:14" ht="15" thickBot="1">
      <c r="A31" s="37" t="s">
        <v>14</v>
      </c>
      <c r="B31" s="11">
        <f>+B27+B29</f>
        <v>-207380487.06</v>
      </c>
      <c r="C31" s="11">
        <f>+B31-H31</f>
        <v>-40346981.650000006</v>
      </c>
      <c r="D31" s="11">
        <f>+D27+D29</f>
        <v>-167391401.47999999</v>
      </c>
      <c r="E31" s="11">
        <f>+D31-J31</f>
        <v>0</v>
      </c>
      <c r="F31" s="11">
        <f>+F27+F29</f>
        <v>-167033505.41</v>
      </c>
      <c r="G31" s="11">
        <f>+F31-J31</f>
        <v>357896.06999999285</v>
      </c>
      <c r="H31" s="11">
        <f>+H27+H29</f>
        <v>-167033505.41</v>
      </c>
      <c r="I31" s="11">
        <f>+H31-J31</f>
        <v>357896.06999999285</v>
      </c>
      <c r="J31" s="28">
        <f>+J27+J29</f>
        <v>-167391401.47999999</v>
      </c>
      <c r="K31" s="11">
        <f>+J31-L31</f>
        <v>43076910.310000002</v>
      </c>
      <c r="L31" s="38">
        <f>+L29+L27</f>
        <v>-210468311.78999999</v>
      </c>
      <c r="M31" s="1"/>
      <c r="N31" s="1"/>
    </row>
    <row r="32" spans="1:14" ht="15" thickBot="1">
      <c r="A32" s="34"/>
      <c r="B32" s="1"/>
      <c r="C32" s="12">
        <f>+C31/H31</f>
        <v>0.24155023000304288</v>
      </c>
      <c r="D32" s="1"/>
      <c r="E32" s="12">
        <f>+E31/J31</f>
        <v>0</v>
      </c>
      <c r="F32" s="1"/>
      <c r="G32" s="12">
        <f>+G31/J31</f>
        <v>-2.1380791775182937E-3</v>
      </c>
      <c r="H32" s="1"/>
      <c r="I32" s="12">
        <f>+I31/J31</f>
        <v>-2.1380791775182937E-3</v>
      </c>
      <c r="J32" s="27"/>
      <c r="K32" s="12">
        <f>+K31/L31</f>
        <v>-0.2046717149182109</v>
      </c>
      <c r="L32" s="35"/>
      <c r="M32" s="1"/>
      <c r="N32" s="1"/>
    </row>
    <row r="33" spans="1:14" ht="15" thickBot="1">
      <c r="A33" s="37" t="s">
        <v>31</v>
      </c>
      <c r="B33" s="11">
        <f>+B31+B25</f>
        <v>-461457364.41000003</v>
      </c>
      <c r="C33" s="11">
        <f>+B33-H33</f>
        <v>-82751071.01000005</v>
      </c>
      <c r="D33" s="11">
        <f>+D31+D25</f>
        <v>-383812081.01999998</v>
      </c>
      <c r="E33" s="11">
        <f>+D33-J33</f>
        <v>-30032169.299999952</v>
      </c>
      <c r="F33" s="11">
        <f>+F31+F25</f>
        <v>-394578209.50999999</v>
      </c>
      <c r="G33" s="11">
        <f>+F33-J33</f>
        <v>-40798297.789999962</v>
      </c>
      <c r="H33" s="11">
        <f>+H31+H25</f>
        <v>-378706293.39999998</v>
      </c>
      <c r="I33" s="11">
        <f>+H33-J33</f>
        <v>-24926381.679999948</v>
      </c>
      <c r="J33" s="28">
        <f>+J31+J25</f>
        <v>-353779911.72000003</v>
      </c>
      <c r="K33" s="11">
        <f>+J33-L33</f>
        <v>66668371.469999909</v>
      </c>
      <c r="L33" s="38">
        <f>+L31+L25</f>
        <v>-420448283.18999994</v>
      </c>
      <c r="M33" s="6">
        <f>+J33-B33</f>
        <v>107677452.69</v>
      </c>
      <c r="N33" s="1"/>
    </row>
    <row r="34" spans="1:14" ht="15" thickBot="1">
      <c r="A34" s="34"/>
      <c r="B34" s="1"/>
      <c r="C34" s="12">
        <f>+C33/H33</f>
        <v>0.21850989131198859</v>
      </c>
      <c r="D34" s="1"/>
      <c r="E34" s="12">
        <f>+E33/J33</f>
        <v>8.4889413743109834E-2</v>
      </c>
      <c r="F34" s="1"/>
      <c r="G34" s="12">
        <f>+G33/J33</f>
        <v>0.11532112604033287</v>
      </c>
      <c r="H34" s="1"/>
      <c r="I34" s="12">
        <f>+I33/J33</f>
        <v>7.0457312171325295E-2</v>
      </c>
      <c r="J34" s="27"/>
      <c r="K34" s="12">
        <f>+K33/L33</f>
        <v>-0.15856497489816737</v>
      </c>
      <c r="L34" s="35"/>
      <c r="M34" s="1"/>
      <c r="N34" s="1"/>
    </row>
    <row r="35" spans="1:14" ht="15" thickBot="1">
      <c r="A35" s="37" t="s">
        <v>15</v>
      </c>
      <c r="B35" s="11">
        <f>-(B33+B15)</f>
        <v>-1691366826.3699996</v>
      </c>
      <c r="C35" s="11">
        <f>+B35-H35</f>
        <v>-590809352.9599998</v>
      </c>
      <c r="D35" s="11">
        <f>-(D33+D15)</f>
        <v>-1081484381.6499999</v>
      </c>
      <c r="E35" s="11">
        <f>+D35-J35</f>
        <v>-18102033.019999981</v>
      </c>
      <c r="F35" s="11">
        <f>-(F33+F15)</f>
        <v>-1081503281.76</v>
      </c>
      <c r="G35" s="11">
        <f>+F35-J35</f>
        <v>-18120933.130000114</v>
      </c>
      <c r="H35" s="11">
        <f>-(H33+H15)</f>
        <v>-1100557473.4099998</v>
      </c>
      <c r="I35" s="11">
        <f>+H35-J35</f>
        <v>-37175124.779999971</v>
      </c>
      <c r="J35" s="28">
        <f>-(J33+J15)</f>
        <v>-1063382348.6299999</v>
      </c>
      <c r="K35" s="11">
        <f>+J35-L35</f>
        <v>-65622978.139999986</v>
      </c>
      <c r="L35" s="38">
        <f>-(L33+L15)</f>
        <v>-997759370.48999989</v>
      </c>
      <c r="M35" s="1"/>
      <c r="N35" s="1"/>
    </row>
    <row r="36" spans="1:14" ht="15" thickBot="1">
      <c r="A36" s="34"/>
      <c r="B36" s="6"/>
      <c r="C36" s="12">
        <f>+C35/H35</f>
        <v>0.5368273508964676</v>
      </c>
      <c r="D36" s="1"/>
      <c r="E36" s="12">
        <f>+E35/J35</f>
        <v>1.7023070811097805E-2</v>
      </c>
      <c r="F36" s="6"/>
      <c r="G36" s="12">
        <f>+G35/J35</f>
        <v>1.7040844389928114E-2</v>
      </c>
      <c r="H36" s="1"/>
      <c r="I36" s="12">
        <f>+I35/J35</f>
        <v>3.4959320913963116E-2</v>
      </c>
      <c r="J36" s="1"/>
      <c r="K36" s="12">
        <f>+K35/L35</f>
        <v>6.5770345116150125E-2</v>
      </c>
      <c r="L36" s="35"/>
      <c r="M36" s="1"/>
      <c r="N36" s="1"/>
    </row>
    <row r="37" spans="1:14">
      <c r="A37" s="34"/>
      <c r="B37" s="6"/>
      <c r="C37" s="1"/>
      <c r="D37" s="6"/>
      <c r="E37" s="1"/>
      <c r="F37" s="1"/>
      <c r="G37" s="1"/>
      <c r="H37" s="9"/>
      <c r="I37" s="1"/>
      <c r="J37" s="1"/>
      <c r="K37" s="9"/>
      <c r="L37" s="35"/>
      <c r="M37" s="1"/>
      <c r="N37" s="1"/>
    </row>
    <row r="38" spans="1:14" ht="15" thickBot="1">
      <c r="A38" s="34" t="s">
        <v>30</v>
      </c>
      <c r="B38" s="7">
        <f>+B6+B25</f>
        <v>-198882650.73000002</v>
      </c>
      <c r="C38" s="6"/>
      <c r="D38" s="7">
        <f>+D6+D25</f>
        <v>-157149672.72999999</v>
      </c>
      <c r="E38" s="6"/>
      <c r="F38" s="7">
        <f t="shared" ref="F38" si="0">+F6+F25</f>
        <v>-153989468.51999998</v>
      </c>
      <c r="G38" s="7"/>
      <c r="H38" s="7">
        <f>+H6+H25</f>
        <v>-124008974</v>
      </c>
      <c r="I38" s="7"/>
      <c r="J38" s="7">
        <f t="shared" ref="J38:L38" si="1">+J6+J25</f>
        <v>-130507771.17</v>
      </c>
      <c r="K38" s="7"/>
      <c r="L38" s="40">
        <f t="shared" si="1"/>
        <v>-151991441.33999997</v>
      </c>
      <c r="M38" s="1"/>
      <c r="N38" s="1"/>
    </row>
    <row r="39" spans="1:14" ht="15" thickBot="1">
      <c r="A39" s="34" t="s">
        <v>32</v>
      </c>
      <c r="B39" s="25">
        <f>-B25/B6</f>
        <v>4.6033234435779473</v>
      </c>
      <c r="C39" s="34"/>
      <c r="D39" s="25">
        <f>-D25/D6</f>
        <v>3.6513751189305972</v>
      </c>
      <c r="E39" s="34"/>
      <c r="F39" s="25">
        <f>-F25/F6</f>
        <v>3.0935215189749243</v>
      </c>
      <c r="G39" s="23"/>
      <c r="H39" s="25">
        <f>-H25/H6</f>
        <v>2.4145970652628228</v>
      </c>
      <c r="I39" s="24"/>
      <c r="J39" s="25">
        <f>-J25/J6</f>
        <v>3.3354696688337837</v>
      </c>
      <c r="K39" s="24"/>
      <c r="L39" s="25">
        <f>-L25/L6</f>
        <v>3.6210604266522419</v>
      </c>
      <c r="M39" s="1"/>
      <c r="N39" s="1"/>
    </row>
    <row r="40" spans="1:14" ht="15" thickBot="1">
      <c r="A40" s="34" t="s">
        <v>35</v>
      </c>
      <c r="B40" s="25">
        <f>-B25/B2</f>
        <v>60.489113092381409</v>
      </c>
      <c r="C40" s="34"/>
      <c r="D40" s="25">
        <f>-D25/D2</f>
        <v>12.98413852550912</v>
      </c>
      <c r="E40" s="34"/>
      <c r="F40" s="25">
        <f>-F25/F2</f>
        <v>58.127376730288617</v>
      </c>
      <c r="G40" s="23"/>
      <c r="H40" s="25">
        <f>-H25/H2</f>
        <v>16.622982600046164</v>
      </c>
      <c r="I40" s="24"/>
      <c r="J40" s="25">
        <f t="shared" ref="J40:L40" si="2">-J25/J2</f>
        <v>32.306839183897523</v>
      </c>
      <c r="K40" s="24"/>
      <c r="L40" s="25">
        <f t="shared" si="2"/>
        <v>23.747608585632726</v>
      </c>
      <c r="M40" s="1"/>
      <c r="N40" s="1"/>
    </row>
    <row r="41" spans="1:14" ht="15" thickBot="1">
      <c r="A41" s="55" t="s">
        <v>33</v>
      </c>
      <c r="B41" s="54">
        <f>-B33/B2</f>
        <v>109.86102708062407</v>
      </c>
      <c r="C41" s="47"/>
      <c r="D41" s="54">
        <f>-D33/D2</f>
        <v>23.026770077239956</v>
      </c>
      <c r="E41" s="47"/>
      <c r="F41" s="47"/>
      <c r="G41" s="47"/>
      <c r="H41" s="47"/>
      <c r="I41" s="41"/>
      <c r="J41" s="54">
        <f>-J33/J2</f>
        <v>61.320897407863214</v>
      </c>
      <c r="K41" s="41"/>
      <c r="L41" s="42"/>
      <c r="M41" s="1"/>
      <c r="N41" s="1"/>
    </row>
    <row r="42" spans="1:14">
      <c r="A42" s="13"/>
      <c r="B42" s="46"/>
      <c r="C42" s="13"/>
      <c r="D42" s="13"/>
      <c r="E42" s="13"/>
      <c r="F42" s="13"/>
      <c r="G42" s="13"/>
      <c r="H42" s="14"/>
      <c r="I42" s="15"/>
      <c r="J42" s="13"/>
      <c r="K42" s="14"/>
      <c r="L42" s="13"/>
      <c r="M42" s="13"/>
      <c r="N42" s="13"/>
    </row>
    <row r="43" spans="1:14">
      <c r="A43" s="13"/>
      <c r="B43" s="46"/>
      <c r="C43" s="13"/>
      <c r="D43" s="46"/>
      <c r="E43" s="13"/>
      <c r="F43" s="13"/>
      <c r="G43" s="13"/>
      <c r="H43" s="14"/>
      <c r="I43" s="15"/>
      <c r="J43" s="13"/>
      <c r="K43" s="14"/>
      <c r="L43" s="13"/>
      <c r="M43" s="13"/>
      <c r="N43" s="13"/>
    </row>
    <row r="44" spans="1:14">
      <c r="A44" s="13"/>
      <c r="B44" s="46"/>
      <c r="C44" s="13"/>
      <c r="D44" s="13"/>
      <c r="E44" s="13"/>
      <c r="F44" s="13"/>
      <c r="G44" s="13"/>
      <c r="H44" s="14"/>
      <c r="I44" s="15"/>
      <c r="J44" s="13"/>
      <c r="K44" s="14"/>
      <c r="L44" s="13"/>
      <c r="M44" s="13"/>
      <c r="N44" s="13"/>
    </row>
    <row r="45" spans="1:14">
      <c r="A45" s="13"/>
      <c r="B45" s="13"/>
      <c r="C45" s="13"/>
      <c r="D45" s="13"/>
      <c r="E45" s="13"/>
      <c r="F45" s="13"/>
      <c r="G45" s="13"/>
      <c r="H45" s="14"/>
      <c r="I45" s="15"/>
      <c r="J45" s="13"/>
      <c r="K45" s="14"/>
      <c r="L45" s="13"/>
      <c r="M45" s="13"/>
      <c r="N45" s="13"/>
    </row>
    <row r="46" spans="1:14">
      <c r="A46" s="13"/>
      <c r="B46" s="13"/>
      <c r="C46" s="13"/>
      <c r="D46" s="13"/>
      <c r="E46" s="13"/>
      <c r="F46" s="13"/>
      <c r="G46" s="13"/>
      <c r="H46" s="14"/>
      <c r="I46" s="15"/>
      <c r="J46" s="13"/>
      <c r="K46" s="14"/>
      <c r="L46" s="13"/>
      <c r="M46" s="13"/>
      <c r="N46" s="13"/>
    </row>
    <row r="47" spans="1:14">
      <c r="A47" s="13"/>
      <c r="B47" s="13"/>
      <c r="C47" s="13"/>
      <c r="D47" s="13"/>
      <c r="E47" s="13"/>
      <c r="F47" s="13"/>
      <c r="G47" s="13"/>
      <c r="H47" s="14"/>
      <c r="I47" s="15"/>
      <c r="J47" s="13"/>
      <c r="K47" s="14"/>
      <c r="L47" s="13"/>
      <c r="M47" s="13"/>
      <c r="N47" s="13"/>
    </row>
    <row r="48" spans="1:14">
      <c r="A48" s="13"/>
      <c r="B48" s="13"/>
      <c r="C48" s="13"/>
      <c r="D48" s="13"/>
      <c r="E48" s="13"/>
      <c r="F48" s="13"/>
      <c r="G48" s="13"/>
      <c r="H48" s="14"/>
      <c r="I48" s="15"/>
      <c r="J48" s="13"/>
      <c r="K48" s="14"/>
      <c r="L48" s="13"/>
      <c r="M48" s="13"/>
      <c r="N48" s="13"/>
    </row>
    <row r="49" spans="1:14">
      <c r="A49" s="13"/>
      <c r="B49" s="13"/>
      <c r="C49" s="13"/>
      <c r="D49" s="13"/>
      <c r="E49" s="13"/>
      <c r="F49" s="13"/>
      <c r="G49" s="13"/>
      <c r="H49" s="14"/>
      <c r="I49" s="15"/>
      <c r="J49" s="13"/>
      <c r="K49" s="14"/>
      <c r="L49" s="13"/>
      <c r="M49" s="13"/>
      <c r="N49" s="13"/>
    </row>
    <row r="50" spans="1:14">
      <c r="A50" s="13"/>
      <c r="B50" s="13"/>
      <c r="C50" s="13"/>
      <c r="D50" s="13"/>
      <c r="E50" s="13"/>
      <c r="F50" s="13"/>
      <c r="G50" s="13"/>
      <c r="H50" s="14"/>
      <c r="I50" s="15"/>
      <c r="J50" s="13"/>
      <c r="K50" s="13"/>
      <c r="L50" s="13"/>
      <c r="M50" s="13"/>
      <c r="N50" s="13"/>
    </row>
    <row r="51" spans="1:14" ht="15" thickBot="1">
      <c r="A51" s="13"/>
      <c r="B51" s="13"/>
      <c r="C51" s="13"/>
      <c r="D51" s="13"/>
      <c r="E51" s="13"/>
      <c r="F51" s="13"/>
      <c r="G51" s="13"/>
      <c r="H51" s="14"/>
      <c r="I51" s="15"/>
      <c r="J51" s="13"/>
      <c r="K51" s="14"/>
      <c r="L51" s="13"/>
      <c r="M51" s="13"/>
      <c r="N51" s="13"/>
    </row>
    <row r="52" spans="1:14" ht="15" thickBot="1">
      <c r="A52" s="48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50"/>
      <c r="M52" s="13"/>
      <c r="N52" s="13"/>
    </row>
    <row r="53" spans="1:14" ht="15.5" thickTop="1" thickBot="1">
      <c r="A53" s="51"/>
      <c r="B53" s="52"/>
      <c r="C53" s="52"/>
      <c r="D53" s="52"/>
      <c r="E53" s="52"/>
      <c r="F53" s="52"/>
      <c r="G53" s="52"/>
      <c r="H53" s="53"/>
      <c r="I53" s="51"/>
      <c r="J53" s="53"/>
      <c r="K53" s="51"/>
      <c r="L53" s="53"/>
      <c r="M53" s="13"/>
      <c r="N53" s="13"/>
    </row>
    <row r="54" spans="1:14" ht="15.5" thickTop="1" thickBo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3"/>
      <c r="N54" s="13"/>
    </row>
    <row r="55" spans="1:14" ht="15.5" thickTop="1" thickBot="1">
      <c r="A55" s="17"/>
      <c r="B55" s="17"/>
      <c r="C55" s="17"/>
      <c r="D55" s="17"/>
      <c r="E55" s="17"/>
      <c r="F55" s="17"/>
      <c r="G55" s="17"/>
      <c r="H55" s="18"/>
      <c r="I55" s="17"/>
      <c r="J55" s="18"/>
      <c r="K55" s="17"/>
      <c r="L55" s="17"/>
      <c r="M55" s="13"/>
      <c r="N55" s="13"/>
    </row>
    <row r="56" spans="1:14">
      <c r="A56" s="19"/>
      <c r="B56" s="19"/>
      <c r="C56" s="19"/>
      <c r="D56" s="19"/>
      <c r="E56" s="19"/>
      <c r="F56" s="19"/>
      <c r="G56" s="19"/>
      <c r="H56" s="13"/>
      <c r="I56" s="13"/>
      <c r="J56" s="13"/>
      <c r="K56" s="13"/>
      <c r="L56" s="13"/>
      <c r="M56" s="13"/>
      <c r="N56" s="13"/>
    </row>
    <row r="57" spans="1:14" ht="15" thickBot="1">
      <c r="A57" s="19"/>
      <c r="B57" s="19"/>
      <c r="C57" s="19"/>
      <c r="D57" s="19"/>
      <c r="E57" s="19"/>
      <c r="F57" s="19"/>
      <c r="G57" s="19"/>
      <c r="H57" s="13"/>
      <c r="I57" s="13"/>
      <c r="J57" s="13"/>
      <c r="K57" s="13"/>
      <c r="L57" s="13"/>
      <c r="M57" s="13"/>
      <c r="N57" s="13"/>
    </row>
    <row r="58" spans="1:14" ht="22.5" customHeight="1" thickBot="1">
      <c r="A58" s="48" t="s">
        <v>26</v>
      </c>
      <c r="B58" s="49"/>
      <c r="C58" s="49"/>
      <c r="D58" s="49"/>
      <c r="E58" s="49"/>
      <c r="F58" s="49"/>
      <c r="G58" s="49"/>
      <c r="H58" s="49"/>
      <c r="I58" s="50"/>
      <c r="J58" s="13"/>
      <c r="K58" s="13"/>
      <c r="L58" s="13"/>
      <c r="M58" s="13"/>
      <c r="N58" s="13"/>
    </row>
    <row r="59" spans="1:14" ht="15.5" thickTop="1" thickBot="1">
      <c r="A59" s="16"/>
      <c r="B59" s="16"/>
      <c r="C59" s="16"/>
      <c r="D59" s="16"/>
      <c r="E59" s="16"/>
      <c r="F59" s="16"/>
      <c r="G59" s="16"/>
      <c r="H59" s="16" t="s">
        <v>24</v>
      </c>
      <c r="I59" s="16" t="s">
        <v>25</v>
      </c>
      <c r="J59" s="13"/>
      <c r="K59" s="13"/>
      <c r="L59" s="13"/>
      <c r="M59" s="13"/>
      <c r="N59" s="13"/>
    </row>
    <row r="60" spans="1:14" ht="15.5" thickTop="1" thickBot="1">
      <c r="A60" s="20" t="s">
        <v>27</v>
      </c>
      <c r="B60" s="20"/>
      <c r="C60" s="20"/>
      <c r="D60" s="20"/>
      <c r="E60" s="20"/>
      <c r="F60" s="20"/>
      <c r="G60" s="20"/>
      <c r="H60" s="20">
        <v>372</v>
      </c>
      <c r="I60" s="21">
        <v>16382240.689999999</v>
      </c>
      <c r="J60" s="13"/>
      <c r="K60" s="13"/>
      <c r="L60" s="13"/>
      <c r="M60" s="13"/>
      <c r="N60" s="13"/>
    </row>
    <row r="61" spans="1:14" ht="15" thickBot="1">
      <c r="A61" s="20" t="s">
        <v>28</v>
      </c>
      <c r="B61" s="20"/>
      <c r="C61" s="20"/>
      <c r="D61" s="20"/>
      <c r="E61" s="20"/>
      <c r="F61" s="20"/>
      <c r="G61" s="20"/>
      <c r="H61" s="20">
        <v>240</v>
      </c>
      <c r="I61" s="21">
        <v>9928559.7200000007</v>
      </c>
      <c r="J61" s="13"/>
      <c r="K61" s="13"/>
      <c r="L61" s="13"/>
      <c r="M61" s="13"/>
      <c r="N61" s="13"/>
    </row>
    <row r="62" spans="1:14" ht="15" thickBot="1">
      <c r="A62" s="20" t="s">
        <v>29</v>
      </c>
      <c r="B62" s="20"/>
      <c r="C62" s="20"/>
      <c r="D62" s="20"/>
      <c r="E62" s="20"/>
      <c r="F62" s="20"/>
      <c r="G62" s="20"/>
      <c r="H62" s="22">
        <v>0.6452</v>
      </c>
      <c r="I62" s="22">
        <v>0.60609999999999997</v>
      </c>
      <c r="J62" s="13"/>
      <c r="K62" s="13"/>
      <c r="L62" s="13"/>
      <c r="M62" s="13"/>
      <c r="N62" s="13"/>
    </row>
  </sheetData>
  <mergeCells count="5">
    <mergeCell ref="A52:L52"/>
    <mergeCell ref="A53:H53"/>
    <mergeCell ref="I53:J53"/>
    <mergeCell ref="K53:L53"/>
    <mergeCell ref="A58:I5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Emilio Abdulrahman</dc:creator>
  <cp:lastModifiedBy>Ariel Emilio Abdulrahman</cp:lastModifiedBy>
  <dcterms:created xsi:type="dcterms:W3CDTF">2021-05-14T12:30:13Z</dcterms:created>
  <dcterms:modified xsi:type="dcterms:W3CDTF">2021-09-22T12:31:10Z</dcterms:modified>
</cp:coreProperties>
</file>